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eschreibung" sheetId="1" r:id="rId1"/>
    <sheet name="Übersicht" sheetId="2" r:id="rId2"/>
    <sheet name="variable Kosten" sheetId="3" r:id="rId3"/>
    <sheet name="Arbeitszeitaufstellung" sheetId="4" r:id="rId4"/>
    <sheet name="Vergleich zu Pflanzkulturen" sheetId="5" r:id="rId5"/>
  </sheets>
  <definedNames>
    <definedName name="_xlnm.Print_Area" localSheetId="1">'Übersicht'!$B$1:$M$47</definedName>
  </definedNames>
  <calcPr fullCalcOnLoad="1"/>
</workbook>
</file>

<file path=xl/sharedStrings.xml><?xml version="1.0" encoding="utf-8"?>
<sst xmlns="http://schemas.openxmlformats.org/spreadsheetml/2006/main" count="203" uniqueCount="135">
  <si>
    <t>Bepflanzte Fläche</t>
  </si>
  <si>
    <t>ha</t>
  </si>
  <si>
    <t>Wegefläche und Vorgewende</t>
  </si>
  <si>
    <t>Pflanzabstand:</t>
  </si>
  <si>
    <t>Jahre</t>
  </si>
  <si>
    <t>Junganlage</t>
  </si>
  <si>
    <t>zunehmender Ertrag</t>
  </si>
  <si>
    <t>Frostjahr</t>
  </si>
  <si>
    <t>Vollertrag</t>
  </si>
  <si>
    <t>jährlicher Anteil Neuanlage</t>
  </si>
  <si>
    <t>Jahr</t>
  </si>
  <si>
    <t>%</t>
  </si>
  <si>
    <t>(J)</t>
  </si>
  <si>
    <t>(Z)</t>
  </si>
  <si>
    <t>(F)</t>
  </si>
  <si>
    <t>(V)</t>
  </si>
  <si>
    <t>(N)</t>
  </si>
  <si>
    <t>Summe</t>
  </si>
  <si>
    <t>€</t>
  </si>
  <si>
    <t>Stk.</t>
  </si>
  <si>
    <t>Erlös</t>
  </si>
  <si>
    <t>Bodenanalyse (alle 5 Jahre)</t>
  </si>
  <si>
    <t>Pflanzgut</t>
  </si>
  <si>
    <t>Einsaaten</t>
  </si>
  <si>
    <t>var. Maschinenkosten</t>
  </si>
  <si>
    <t>Sonstiges</t>
  </si>
  <si>
    <t>Zwischensumme</t>
  </si>
  <si>
    <t>jährlich anteilige Kosten</t>
  </si>
  <si>
    <t>Zinsanspruch</t>
  </si>
  <si>
    <t>Pflanzenschutz</t>
  </si>
  <si>
    <t>Düngung</t>
  </si>
  <si>
    <t>Beratung/Kontrolle</t>
  </si>
  <si>
    <t>J</t>
  </si>
  <si>
    <t>Z</t>
  </si>
  <si>
    <t>F</t>
  </si>
  <si>
    <t>V</t>
  </si>
  <si>
    <t>anteilig in %</t>
  </si>
  <si>
    <t>anteilige var. Kosten</t>
  </si>
  <si>
    <t>Erforderliche Arbeitsstunden (Akh) je ha</t>
  </si>
  <si>
    <t>Vermessung/Erstellung</t>
  </si>
  <si>
    <t>Bodenproben</t>
  </si>
  <si>
    <t>Einsaat/Fahrgasse</t>
  </si>
  <si>
    <t>Erziehung/Schnitt</t>
  </si>
  <si>
    <t>Bewässern</t>
  </si>
  <si>
    <t>Binden</t>
  </si>
  <si>
    <t>Baumstreifenbearbeitung (mech.)</t>
  </si>
  <si>
    <t>Mulchen</t>
  </si>
  <si>
    <t>Schädlingskontrolle</t>
  </si>
  <si>
    <t>Wühlmausbekämpfung</t>
  </si>
  <si>
    <t>Wildabwehr</t>
  </si>
  <si>
    <t>Ernte</t>
  </si>
  <si>
    <t>Ertrag</t>
  </si>
  <si>
    <t>Transport</t>
  </si>
  <si>
    <t>Summe Akh/ha</t>
  </si>
  <si>
    <t>Preis/Baum</t>
  </si>
  <si>
    <t>anteilige Akh/ha</t>
  </si>
  <si>
    <t>jährliche Akh/ha</t>
  </si>
  <si>
    <t>Preise</t>
  </si>
  <si>
    <t>Umtriebszeit</t>
  </si>
  <si>
    <t>Deckungsbeitrag</t>
  </si>
  <si>
    <t>variable Kosten</t>
  </si>
  <si>
    <t>Summe anteilige var. Kosten</t>
  </si>
  <si>
    <t>Anteil Familien-</t>
  </si>
  <si>
    <t>Akh in %</t>
  </si>
  <si>
    <t>Lohn Saisonarbeitskraft</t>
  </si>
  <si>
    <t>€/Akh</t>
  </si>
  <si>
    <t>Fremdlöhne</t>
  </si>
  <si>
    <t>DB/Familien Akh</t>
  </si>
  <si>
    <t>=</t>
  </si>
  <si>
    <t>Familien Akh/ha</t>
  </si>
  <si>
    <t>Fremd Akh/ha</t>
  </si>
  <si>
    <t>Anteil Familien Akh in %</t>
  </si>
  <si>
    <t>Deckungsbeitrag/ha</t>
  </si>
  <si>
    <t xml:space="preserve">   Bezeichnungen, Beschreibungen, Mengeneinheiten</t>
  </si>
  <si>
    <t xml:space="preserve">   Eingabefelder (diese Felder können individuell angepasst werden)</t>
  </si>
  <si>
    <t xml:space="preserve">   Berechnete Felder (diese Felder können nicht verändert werden)</t>
  </si>
  <si>
    <t xml:space="preserve">   Zwischenergebnisse</t>
  </si>
  <si>
    <t xml:space="preserve">   Ergebnisse</t>
  </si>
  <si>
    <t>Baumstreifenbearbeitung (Hand)</t>
  </si>
  <si>
    <t>4,0 x 3,0 m</t>
  </si>
  <si>
    <t xml:space="preserve">Die zugrundeliegenden Zahlen wurden größtenteils </t>
  </si>
  <si>
    <t xml:space="preserve">durch die Erfahrungswerte verschiedener Anbauer </t>
  </si>
  <si>
    <t>errechnet. Sie erhebt keinen Anspruch auf Vollständigkeit.</t>
  </si>
  <si>
    <t>Anteil Haselnuss in %</t>
  </si>
  <si>
    <t>Ertrag im Frostjahr</t>
  </si>
  <si>
    <t>kg</t>
  </si>
  <si>
    <t>Haselnussernte</t>
  </si>
  <si>
    <t>Haselnuss pro kg</t>
  </si>
  <si>
    <t>kg/ha</t>
  </si>
  <si>
    <t>Haselnuss</t>
  </si>
  <si>
    <t>Pflanzung / Nachpflanzung</t>
  </si>
  <si>
    <t>Deckungsbeitragsrechnung für 1 ha  Haselnusslanlage</t>
  </si>
  <si>
    <t>DB/Familien Ak</t>
  </si>
  <si>
    <t>Instandhaltung Zaun</t>
  </si>
  <si>
    <t>Bäume /ha: plus Nachplanzung</t>
  </si>
  <si>
    <t>Rodungsjahr u. Pflanzjahr</t>
  </si>
  <si>
    <t>EU-Zuschus</t>
  </si>
  <si>
    <t>R+P</t>
  </si>
  <si>
    <t>(R+P)</t>
  </si>
  <si>
    <t>Rodung, Pflanzjahr</t>
  </si>
  <si>
    <t>Weizen</t>
  </si>
  <si>
    <t>Körnermais</t>
  </si>
  <si>
    <t>Winterraps</t>
  </si>
  <si>
    <t>Speisekartoffeln</t>
  </si>
  <si>
    <t>Hopfen</t>
  </si>
  <si>
    <t>Haselnuss bei 1,00 €</t>
  </si>
  <si>
    <t>Haselnuss bei 1,10 €</t>
  </si>
  <si>
    <t>Arbeitszeit</t>
  </si>
  <si>
    <t>Vergleich zu anderen Pflanzkulturen / pro ha</t>
  </si>
  <si>
    <t>Deckungsbeitrag pro Std</t>
  </si>
  <si>
    <t>Haselnuss Bio 1,30 €</t>
  </si>
  <si>
    <t>Haselnuss Bio 1,40 €</t>
  </si>
  <si>
    <t>var. Maschinenkosten (Schlepper, 17,5€ / Std. lt. MR)</t>
  </si>
  <si>
    <t>var. Maschinenkosten (Mulchen, 20,0€ / ha. lt. MR)</t>
  </si>
  <si>
    <t>var. Maschinenkosten (Pfl.-Spritze, 9,0€ / ha. lt. MR)</t>
  </si>
  <si>
    <t>R</t>
  </si>
  <si>
    <t>P</t>
  </si>
  <si>
    <t>Zaun plus Erneuerung</t>
  </si>
  <si>
    <t>Obstanlage Bio</t>
  </si>
  <si>
    <t>Fazit:</t>
  </si>
  <si>
    <t>Der Haselnussanbau kann mit einer vertrettbaren Arbeitszeit und einem geringen Kosten- und Maschinenaufwand</t>
  </si>
  <si>
    <t>einen guten Deckungsbeitrag erwirtschaften</t>
  </si>
  <si>
    <t>Jährliche variable Kosten für Pflege / ha</t>
  </si>
  <si>
    <t>Jährliche variable Kosten für anteilige Neuanlage / ha</t>
  </si>
  <si>
    <t>var. Maschinenkosten (Erntemaschine ab 11. Jahr) *</t>
  </si>
  <si>
    <t>wenn man einen Preis wie beim Getreide zugrunde legt, liegt dieser lt. MR zwischen 105,- bis 135,- € pro ha</t>
  </si>
  <si>
    <t>ohne Abschreibungskosen</t>
  </si>
  <si>
    <t>* für die Ernte ab dem 11.  Jahr wurde noch kein Preis vereinbart</t>
  </si>
  <si>
    <t xml:space="preserve">Deckungsbeitrag für 1 ha Haselnussanlage </t>
  </si>
  <si>
    <t>Betriebswirtschaftliche Berechnungen hängen sehr stark von den individuellen</t>
  </si>
  <si>
    <t>Verhältnissen auf dem jeweiligen Betrieb ab. Die Deckungsbeitragsrechnung ist deshalb</t>
  </si>
  <si>
    <t>so gestaltet, dass in die wichtigsten Variabeln (Preise, Erträge, Umtriebszeit etc.)  in der</t>
  </si>
  <si>
    <t xml:space="preserve"> Übersicht eingegeben werden können. Aber auch die Einzelposten bei den variablen Kosten</t>
  </si>
  <si>
    <t>Markierung der verschiedenen Funktionsfelder wird die Übersichtlichkeit gewährt:</t>
  </si>
  <si>
    <t xml:space="preserve">und in der Arbeitszeitaufstellung können individuell angepasst werden. Durch die farbliche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</si>
</sst>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\ &quot;€&quot;"/>
    <numFmt numFmtId="174" formatCode="#,##0.00\ &quot;€&quot;"/>
    <numFmt numFmtId="175" formatCode="#,##0.00\ _€"/>
    <numFmt numFmtId="176" formatCode="#,##0\ _€"/>
  </numFmts>
  <fonts count="10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/>
    </xf>
    <xf numFmtId="0" fontId="0" fillId="2" borderId="0" xfId="0" applyFill="1" applyAlignment="1" quotePrefix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175" fontId="8" fillId="0" borderId="1" xfId="0" applyNumberFormat="1" applyFont="1" applyFill="1" applyBorder="1" applyAlignment="1">
      <alignment/>
    </xf>
    <xf numFmtId="175" fontId="8" fillId="0" borderId="1" xfId="0" applyNumberFormat="1" applyFont="1" applyFill="1" applyBorder="1" applyAlignment="1">
      <alignment horizontal="right"/>
    </xf>
    <xf numFmtId="175" fontId="8" fillId="0" borderId="0" xfId="0" applyNumberFormat="1" applyFont="1" applyFill="1" applyAlignment="1">
      <alignment horizontal="right"/>
    </xf>
    <xf numFmtId="175" fontId="8" fillId="3" borderId="1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5" fontId="9" fillId="5" borderId="1" xfId="0" applyNumberFormat="1" applyFont="1" applyFill="1" applyBorder="1" applyAlignment="1">
      <alignment horizontal="right"/>
    </xf>
    <xf numFmtId="175" fontId="8" fillId="0" borderId="1" xfId="0" applyNumberFormat="1" applyFont="1" applyBorder="1" applyAlignment="1">
      <alignment horizontal="right"/>
    </xf>
    <xf numFmtId="175" fontId="9" fillId="4" borderId="1" xfId="0" applyNumberFormat="1" applyFont="1" applyFill="1" applyBorder="1" applyAlignment="1">
      <alignment horizontal="right"/>
    </xf>
    <xf numFmtId="175" fontId="8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right"/>
    </xf>
    <xf numFmtId="175" fontId="0" fillId="4" borderId="1" xfId="0" applyNumberFormat="1" applyFill="1" applyBorder="1" applyAlignment="1">
      <alignment horizontal="center"/>
    </xf>
    <xf numFmtId="175" fontId="0" fillId="4" borderId="1" xfId="0" applyNumberFormat="1" applyFill="1" applyBorder="1" applyAlignment="1">
      <alignment horizontal="right"/>
    </xf>
    <xf numFmtId="175" fontId="1" fillId="5" borderId="1" xfId="0" applyNumberFormat="1" applyFont="1" applyFill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175" fontId="0" fillId="4" borderId="0" xfId="0" applyNumberFormat="1" applyFill="1" applyAlignment="1">
      <alignment horizontal="center"/>
    </xf>
    <xf numFmtId="172" fontId="0" fillId="5" borderId="1" xfId="0" applyNumberForma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74" fontId="6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3"/>
  <sheetViews>
    <sheetView showGridLines="0" tabSelected="1" workbookViewId="0" topLeftCell="A1">
      <selection activeCell="B2" sqref="B2"/>
    </sheetView>
  </sheetViews>
  <sheetFormatPr defaultColWidth="11.421875" defaultRowHeight="12.75"/>
  <cols>
    <col min="1" max="1" width="2.421875" style="0" customWidth="1"/>
    <col min="2" max="2" width="8.7109375" style="0" customWidth="1"/>
  </cols>
  <sheetData>
    <row r="1" ht="26.25" customHeight="1">
      <c r="B1" s="6" t="s">
        <v>91</v>
      </c>
    </row>
    <row r="4" ht="12.75">
      <c r="B4" t="s">
        <v>129</v>
      </c>
    </row>
    <row r="5" ht="12.75">
      <c r="B5" t="s">
        <v>130</v>
      </c>
    </row>
    <row r="6" ht="12.75">
      <c r="B6" t="s">
        <v>131</v>
      </c>
    </row>
    <row r="7" ht="12.75">
      <c r="B7" t="s">
        <v>132</v>
      </c>
    </row>
    <row r="8" ht="12.75">
      <c r="B8" t="s">
        <v>134</v>
      </c>
    </row>
    <row r="9" ht="12.75">
      <c r="B9" t="s">
        <v>133</v>
      </c>
    </row>
    <row r="11" spans="2:3" ht="12.75">
      <c r="B11" s="32"/>
      <c r="C11" t="s">
        <v>73</v>
      </c>
    </row>
    <row r="13" spans="2:3" ht="12.75">
      <c r="B13" s="21"/>
      <c r="C13" t="s">
        <v>74</v>
      </c>
    </row>
    <row r="15" spans="2:3" ht="12.75">
      <c r="B15" s="17"/>
      <c r="C15" t="s">
        <v>75</v>
      </c>
    </row>
    <row r="17" spans="2:3" ht="12.75">
      <c r="B17" s="30"/>
      <c r="C17" t="s">
        <v>76</v>
      </c>
    </row>
    <row r="19" spans="2:3" ht="12.75">
      <c r="B19" s="31"/>
      <c r="C19" t="s">
        <v>77</v>
      </c>
    </row>
    <row r="21" ht="12.75">
      <c r="B21" t="s">
        <v>80</v>
      </c>
    </row>
    <row r="22" ht="12.75">
      <c r="B22" t="s">
        <v>81</v>
      </c>
    </row>
    <row r="23" ht="12.75">
      <c r="B23" t="s">
        <v>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7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.28125" style="0" customWidth="1"/>
    <col min="2" max="2" width="12.57421875" style="0" customWidth="1"/>
    <col min="3" max="3" width="12.421875" style="0" customWidth="1"/>
    <col min="4" max="4" width="10.00390625" style="0" customWidth="1"/>
    <col min="5" max="5" width="10.28125" style="0" customWidth="1"/>
    <col min="6" max="6" width="5.7109375" style="0" customWidth="1"/>
    <col min="7" max="7" width="4.57421875" style="0" customWidth="1"/>
    <col min="8" max="8" width="7.28125" style="0" customWidth="1"/>
    <col min="9" max="9" width="8.7109375" style="0" customWidth="1"/>
    <col min="10" max="10" width="4.28125" style="0" customWidth="1"/>
    <col min="11" max="11" width="11.00390625" style="0" customWidth="1"/>
    <col min="12" max="12" width="7.00390625" style="0" customWidth="1"/>
    <col min="13" max="13" width="6.28125" style="0" customWidth="1"/>
  </cols>
  <sheetData>
    <row r="1" ht="23.25" customHeight="1">
      <c r="B1" s="6" t="s">
        <v>128</v>
      </c>
    </row>
    <row r="2" ht="12.75">
      <c r="B2" s="1"/>
    </row>
    <row r="3" spans="2:13" ht="12.75">
      <c r="B3" s="19" t="s">
        <v>0</v>
      </c>
      <c r="C3" s="19"/>
      <c r="D3" s="19"/>
      <c r="E3" s="17">
        <v>0.9</v>
      </c>
      <c r="F3" s="10" t="s">
        <v>1</v>
      </c>
      <c r="G3" s="3"/>
      <c r="I3" s="10" t="s">
        <v>28</v>
      </c>
      <c r="J3" s="10"/>
      <c r="K3" s="10"/>
      <c r="L3" s="21">
        <v>4</v>
      </c>
      <c r="M3" s="10" t="s">
        <v>11</v>
      </c>
    </row>
    <row r="4" spans="2:13" ht="12.75">
      <c r="B4" s="19" t="s">
        <v>2</v>
      </c>
      <c r="C4" s="19"/>
      <c r="D4" s="19"/>
      <c r="E4" s="17">
        <v>0.1</v>
      </c>
      <c r="F4" s="10" t="s">
        <v>1</v>
      </c>
      <c r="G4" s="3"/>
      <c r="I4" s="10" t="s">
        <v>64</v>
      </c>
      <c r="J4" s="10"/>
      <c r="K4" s="10"/>
      <c r="L4" s="21">
        <v>10</v>
      </c>
      <c r="M4" s="10" t="s">
        <v>65</v>
      </c>
    </row>
    <row r="5" spans="2:13" ht="12.75">
      <c r="B5" s="19" t="s">
        <v>3</v>
      </c>
      <c r="C5" s="19"/>
      <c r="D5" s="19"/>
      <c r="E5" s="20" t="s">
        <v>79</v>
      </c>
      <c r="F5" s="10"/>
      <c r="G5" s="3"/>
      <c r="I5" s="10" t="s">
        <v>62</v>
      </c>
      <c r="J5" s="10"/>
      <c r="K5" s="10"/>
      <c r="L5" s="10"/>
      <c r="M5" s="10"/>
    </row>
    <row r="6" spans="2:13" ht="12.75">
      <c r="B6" s="19" t="s">
        <v>94</v>
      </c>
      <c r="C6" s="19"/>
      <c r="D6" s="19"/>
      <c r="E6" s="21">
        <v>1000</v>
      </c>
      <c r="F6" s="10" t="s">
        <v>19</v>
      </c>
      <c r="G6" s="3"/>
      <c r="I6" s="10" t="s">
        <v>63</v>
      </c>
      <c r="J6" s="10"/>
      <c r="K6" s="10"/>
      <c r="L6" s="21">
        <v>100</v>
      </c>
      <c r="M6" s="10" t="s">
        <v>11</v>
      </c>
    </row>
    <row r="7" spans="9:13" ht="12.75">
      <c r="I7" s="10" t="s">
        <v>54</v>
      </c>
      <c r="J7" s="10"/>
      <c r="K7" s="10"/>
      <c r="L7" s="21">
        <v>3</v>
      </c>
      <c r="M7" s="10" t="s">
        <v>18</v>
      </c>
    </row>
    <row r="9" ht="15.75">
      <c r="B9" s="7" t="s">
        <v>51</v>
      </c>
    </row>
    <row r="10" spans="2:10" ht="12.75">
      <c r="B10" s="10" t="s">
        <v>83</v>
      </c>
      <c r="C10" s="10"/>
      <c r="D10" s="21">
        <v>100</v>
      </c>
      <c r="E10" s="10" t="s">
        <v>11</v>
      </c>
      <c r="F10" s="10"/>
      <c r="G10" s="10"/>
      <c r="H10" s="10"/>
      <c r="I10" s="10"/>
      <c r="J10" s="10"/>
    </row>
    <row r="11" spans="2:10" ht="12.75">
      <c r="B11" s="10"/>
      <c r="C11" s="10"/>
      <c r="D11" s="10"/>
      <c r="E11" s="10"/>
      <c r="F11" s="10"/>
      <c r="G11" s="10"/>
      <c r="H11" s="10"/>
      <c r="I11" s="10"/>
      <c r="J11" s="10"/>
    </row>
    <row r="12" spans="2:10" ht="12.75">
      <c r="B12" s="10" t="s">
        <v>6</v>
      </c>
      <c r="C12" s="10"/>
      <c r="D12" s="21">
        <v>2000</v>
      </c>
      <c r="E12" s="10" t="s">
        <v>85</v>
      </c>
      <c r="F12" s="10" t="s">
        <v>86</v>
      </c>
      <c r="G12" s="10"/>
      <c r="H12" s="10"/>
      <c r="I12" s="18">
        <f>D12*D10/100</f>
        <v>2000</v>
      </c>
      <c r="J12" s="10" t="s">
        <v>85</v>
      </c>
    </row>
    <row r="13" spans="2:10" ht="12.7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2.75">
      <c r="B14" s="10" t="s">
        <v>84</v>
      </c>
      <c r="C14" s="10"/>
      <c r="D14" s="21">
        <v>2000</v>
      </c>
      <c r="E14" s="10" t="s">
        <v>85</v>
      </c>
      <c r="F14" s="10" t="s">
        <v>86</v>
      </c>
      <c r="G14" s="10"/>
      <c r="H14" s="10"/>
      <c r="I14" s="18">
        <f>D14*D10/100</f>
        <v>2000</v>
      </c>
      <c r="J14" s="10" t="s">
        <v>85</v>
      </c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2.75">
      <c r="B16" s="10" t="s">
        <v>8</v>
      </c>
      <c r="C16" s="10"/>
      <c r="D16" s="21">
        <v>4000</v>
      </c>
      <c r="E16" s="10" t="s">
        <v>85</v>
      </c>
      <c r="F16" s="10" t="s">
        <v>86</v>
      </c>
      <c r="G16" s="10"/>
      <c r="H16" s="10"/>
      <c r="I16" s="18">
        <f>D16*D10/100</f>
        <v>4000</v>
      </c>
      <c r="J16" s="10" t="s">
        <v>85</v>
      </c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  <row r="19" ht="16.5">
      <c r="B19" s="6" t="s">
        <v>57</v>
      </c>
    </row>
    <row r="20" spans="2:5" ht="12.75">
      <c r="B20" s="10" t="s">
        <v>87</v>
      </c>
      <c r="C20" s="10"/>
      <c r="D20" s="21">
        <v>1.1</v>
      </c>
      <c r="E20" s="10" t="s">
        <v>18</v>
      </c>
    </row>
    <row r="21" spans="2:5" ht="12.75">
      <c r="B21" s="3"/>
      <c r="C21" s="3"/>
      <c r="D21" s="33"/>
      <c r="E21" s="3"/>
    </row>
    <row r="22" spans="2:5" ht="12.75">
      <c r="B22" s="3"/>
      <c r="C22" s="3"/>
      <c r="D22" s="33"/>
      <c r="E22" s="3"/>
    </row>
    <row r="24" spans="2:11" ht="16.5">
      <c r="B24" s="8" t="s">
        <v>58</v>
      </c>
      <c r="C24" s="3"/>
      <c r="D24" s="3"/>
      <c r="E24" s="17">
        <f>SUM(E25:E29)</f>
        <v>41</v>
      </c>
      <c r="F24" s="10" t="s">
        <v>4</v>
      </c>
      <c r="G24" s="10"/>
      <c r="H24" s="3"/>
      <c r="I24" s="3"/>
      <c r="J24" s="3"/>
      <c r="K24" s="3"/>
    </row>
    <row r="25" spans="2:10" ht="12.75">
      <c r="B25" s="10" t="s">
        <v>99</v>
      </c>
      <c r="C25" s="10"/>
      <c r="D25" s="10" t="s">
        <v>98</v>
      </c>
      <c r="E25" s="21">
        <v>1</v>
      </c>
      <c r="F25" s="10" t="s">
        <v>10</v>
      </c>
      <c r="G25" s="22" t="s">
        <v>68</v>
      </c>
      <c r="H25" s="18">
        <f>E25/E24*100</f>
        <v>2.4390243902439024</v>
      </c>
      <c r="I25" s="10" t="s">
        <v>11</v>
      </c>
      <c r="J25" s="3"/>
    </row>
    <row r="26" spans="2:10" ht="12.75">
      <c r="B26" s="10" t="s">
        <v>5</v>
      </c>
      <c r="C26" s="10"/>
      <c r="D26" s="10" t="s">
        <v>12</v>
      </c>
      <c r="E26" s="21">
        <v>5</v>
      </c>
      <c r="F26" s="10" t="s">
        <v>4</v>
      </c>
      <c r="G26" s="22" t="s">
        <v>68</v>
      </c>
      <c r="H26" s="18">
        <f>E26/E24*100</f>
        <v>12.195121951219512</v>
      </c>
      <c r="I26" s="10" t="s">
        <v>11</v>
      </c>
      <c r="J26" s="3"/>
    </row>
    <row r="27" spans="2:10" ht="12.75">
      <c r="B27" s="10" t="s">
        <v>6</v>
      </c>
      <c r="C27" s="10"/>
      <c r="D27" s="10" t="s">
        <v>13</v>
      </c>
      <c r="E27" s="21">
        <v>5</v>
      </c>
      <c r="F27" s="10" t="s">
        <v>4</v>
      </c>
      <c r="G27" s="22" t="s">
        <v>68</v>
      </c>
      <c r="H27" s="18">
        <f>E27/E24*100</f>
        <v>12.195121951219512</v>
      </c>
      <c r="I27" s="10" t="s">
        <v>11</v>
      </c>
      <c r="J27" s="3"/>
    </row>
    <row r="28" spans="2:10" ht="12.75">
      <c r="B28" s="10" t="s">
        <v>7</v>
      </c>
      <c r="C28" s="10"/>
      <c r="D28" s="10" t="s">
        <v>14</v>
      </c>
      <c r="E28" s="21">
        <v>5</v>
      </c>
      <c r="F28" s="10" t="s">
        <v>4</v>
      </c>
      <c r="G28" s="22" t="s">
        <v>68</v>
      </c>
      <c r="H28" s="18">
        <f>E28/E24*100</f>
        <v>12.195121951219512</v>
      </c>
      <c r="I28" s="10" t="s">
        <v>11</v>
      </c>
      <c r="J28" s="3"/>
    </row>
    <row r="29" spans="2:10" ht="12.75">
      <c r="B29" s="10" t="s">
        <v>8</v>
      </c>
      <c r="C29" s="10"/>
      <c r="D29" s="10" t="s">
        <v>15</v>
      </c>
      <c r="E29" s="21">
        <v>25</v>
      </c>
      <c r="F29" s="10" t="s">
        <v>4</v>
      </c>
      <c r="G29" s="22" t="s">
        <v>68</v>
      </c>
      <c r="H29" s="18">
        <f>E29/E24*100</f>
        <v>60.97560975609756</v>
      </c>
      <c r="I29" s="10" t="s">
        <v>11</v>
      </c>
      <c r="J29" s="3"/>
    </row>
    <row r="30" spans="2:10" ht="12.75">
      <c r="B30" s="10" t="s">
        <v>9</v>
      </c>
      <c r="C30" s="10"/>
      <c r="D30" s="10" t="s">
        <v>16</v>
      </c>
      <c r="E30" s="10"/>
      <c r="F30" s="10"/>
      <c r="G30" s="22" t="s">
        <v>68</v>
      </c>
      <c r="H30" s="18">
        <f>1/E24*100</f>
        <v>2.4390243902439024</v>
      </c>
      <c r="I30" s="10" t="s">
        <v>11</v>
      </c>
      <c r="J30" s="3"/>
    </row>
    <row r="31" spans="2:10" ht="12.75">
      <c r="B31" s="10"/>
      <c r="C31" s="10"/>
      <c r="D31" s="10"/>
      <c r="E31" s="10"/>
      <c r="F31" s="10"/>
      <c r="G31" s="22"/>
      <c r="H31" s="29"/>
      <c r="I31" s="10"/>
      <c r="J31" s="3"/>
    </row>
    <row r="33" ht="16.5">
      <c r="B33" s="6" t="s">
        <v>20</v>
      </c>
    </row>
    <row r="34" spans="2:8" ht="12.75">
      <c r="B34" s="10"/>
      <c r="C34" s="24" t="s">
        <v>88</v>
      </c>
      <c r="D34" s="24" t="s">
        <v>18</v>
      </c>
      <c r="E34" s="24" t="s">
        <v>20</v>
      </c>
      <c r="F34" s="10"/>
      <c r="G34" s="3"/>
      <c r="H34" s="3"/>
    </row>
    <row r="35" spans="2:8" ht="12.75">
      <c r="B35" s="10" t="s">
        <v>89</v>
      </c>
      <c r="C35" s="50">
        <f>(H27*I12+H28*I14+H29*I16)/100</f>
        <v>2926.8292682926826</v>
      </c>
      <c r="D35" s="15">
        <f>D20</f>
        <v>1.1</v>
      </c>
      <c r="E35" s="51">
        <f>D35*C35</f>
        <v>3219.512195121951</v>
      </c>
      <c r="F35" s="10" t="s">
        <v>18</v>
      </c>
      <c r="G35" s="4"/>
      <c r="H35" s="3"/>
    </row>
    <row r="36" spans="2:8" ht="12.75">
      <c r="B36" s="10" t="s">
        <v>96</v>
      </c>
      <c r="C36" s="34">
        <v>1</v>
      </c>
      <c r="D36" s="54">
        <v>120</v>
      </c>
      <c r="E36" s="51">
        <f>D36*C36</f>
        <v>120</v>
      </c>
      <c r="F36" s="10" t="s">
        <v>18</v>
      </c>
      <c r="G36" s="4"/>
      <c r="H36" s="3"/>
    </row>
    <row r="37" spans="2:8" ht="12.75">
      <c r="B37" s="23" t="s">
        <v>17</v>
      </c>
      <c r="C37" s="10"/>
      <c r="D37" s="10"/>
      <c r="E37" s="52">
        <f>SUM(E35:E36)</f>
        <v>3339.512195121951</v>
      </c>
      <c r="F37" s="10" t="s">
        <v>18</v>
      </c>
      <c r="G37" s="5"/>
      <c r="H37" s="3"/>
    </row>
    <row r="40" ht="16.5">
      <c r="B40" s="6" t="s">
        <v>59</v>
      </c>
    </row>
    <row r="41" spans="2:5" ht="12.75">
      <c r="B41" s="10" t="s">
        <v>20</v>
      </c>
      <c r="C41" s="10"/>
      <c r="D41" s="51">
        <f>E37</f>
        <v>3339.512195121951</v>
      </c>
      <c r="E41" s="10" t="s">
        <v>18</v>
      </c>
    </row>
    <row r="42" spans="2:5" ht="12.75">
      <c r="B42" s="10" t="s">
        <v>60</v>
      </c>
      <c r="C42" s="10"/>
      <c r="D42" s="51">
        <f>'variable Kosten'!D25+'variable Kosten'!H25</f>
        <v>1461.6779268292682</v>
      </c>
      <c r="E42" s="10" t="s">
        <v>18</v>
      </c>
    </row>
    <row r="43" spans="2:5" ht="12.75">
      <c r="B43" s="23" t="s">
        <v>72</v>
      </c>
      <c r="C43" s="23"/>
      <c r="D43" s="52">
        <f>D41-D42</f>
        <v>1877.834268292683</v>
      </c>
      <c r="E43" s="10" t="s">
        <v>18</v>
      </c>
    </row>
    <row r="44" spans="4:5" ht="12.75">
      <c r="D44" s="53"/>
      <c r="E44" s="3"/>
    </row>
    <row r="45" spans="2:5" ht="12.75">
      <c r="B45" s="10" t="s">
        <v>66</v>
      </c>
      <c r="C45" s="10"/>
      <c r="D45" s="51">
        <f>Arbeitszeitaufstellung!C30*(100-Übersicht!L6)/100*L4</f>
        <v>0</v>
      </c>
      <c r="E45" s="10" t="s">
        <v>18</v>
      </c>
    </row>
    <row r="46" spans="2:5" ht="12.75">
      <c r="B46" s="10" t="s">
        <v>92</v>
      </c>
      <c r="C46" s="10"/>
      <c r="D46" s="51">
        <f>D43-D45</f>
        <v>1877.834268292683</v>
      </c>
      <c r="E46" s="10" t="s">
        <v>18</v>
      </c>
    </row>
    <row r="47" spans="2:5" ht="12.75">
      <c r="B47" s="10" t="s">
        <v>67</v>
      </c>
      <c r="C47" s="10"/>
      <c r="D47" s="52">
        <f>D46/(Arbeitszeitaufstellung!C30*Übersicht!L6/100)</f>
        <v>34.996002272727274</v>
      </c>
      <c r="E47" s="10" t="s">
        <v>18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M28"/>
  <sheetViews>
    <sheetView showGridLines="0" workbookViewId="0" topLeftCell="A1">
      <selection activeCell="G27" sqref="G27:G28"/>
    </sheetView>
  </sheetViews>
  <sheetFormatPr defaultColWidth="11.421875" defaultRowHeight="12.75"/>
  <cols>
    <col min="1" max="1" width="2.140625" style="0" customWidth="1"/>
    <col min="3" max="3" width="13.7109375" style="0" customWidth="1"/>
    <col min="4" max="4" width="8.7109375" style="0" customWidth="1"/>
    <col min="5" max="5" width="3.28125" style="0" customWidth="1"/>
    <col min="6" max="6" width="3.7109375" style="0" customWidth="1"/>
    <col min="7" max="7" width="42.7109375" style="0" customWidth="1"/>
    <col min="8" max="8" width="8.28125" style="0" customWidth="1"/>
    <col min="9" max="10" width="9.00390625" style="0" customWidth="1"/>
    <col min="11" max="11" width="9.28125" style="0" customWidth="1"/>
    <col min="12" max="12" width="8.57421875" style="0" customWidth="1"/>
    <col min="13" max="13" width="8.28125" style="0" customWidth="1"/>
  </cols>
  <sheetData>
    <row r="7" ht="12" customHeight="1"/>
    <row r="8" spans="2:8" ht="23.25" customHeight="1">
      <c r="B8" s="1" t="s">
        <v>123</v>
      </c>
      <c r="H8" s="1" t="s">
        <v>122</v>
      </c>
    </row>
    <row r="9" ht="11.25" customHeight="1"/>
    <row r="10" spans="2:13" ht="12.75">
      <c r="B10" s="35" t="s">
        <v>21</v>
      </c>
      <c r="C10" s="10"/>
      <c r="D10" s="40">
        <v>300</v>
      </c>
      <c r="E10" s="10" t="s">
        <v>18</v>
      </c>
      <c r="G10" s="35"/>
      <c r="H10" s="11" t="s">
        <v>116</v>
      </c>
      <c r="I10" s="11" t="s">
        <v>32</v>
      </c>
      <c r="J10" s="11" t="s">
        <v>33</v>
      </c>
      <c r="K10" s="11" t="s">
        <v>34</v>
      </c>
      <c r="L10" s="11" t="s">
        <v>35</v>
      </c>
      <c r="M10" s="11" t="s">
        <v>115</v>
      </c>
    </row>
    <row r="11" spans="2:13" ht="12.75">
      <c r="B11" s="35" t="s">
        <v>22</v>
      </c>
      <c r="C11" s="10"/>
      <c r="D11" s="41">
        <f>Übersicht!E6*Übersicht!L7</f>
        <v>3000</v>
      </c>
      <c r="E11" s="10" t="s">
        <v>18</v>
      </c>
      <c r="G11" s="35" t="s">
        <v>29</v>
      </c>
      <c r="H11" s="46">
        <v>0</v>
      </c>
      <c r="I11" s="46">
        <v>150</v>
      </c>
      <c r="J11" s="46">
        <v>150</v>
      </c>
      <c r="K11" s="46">
        <v>150</v>
      </c>
      <c r="L11" s="46">
        <v>150</v>
      </c>
      <c r="M11" s="46">
        <v>0</v>
      </c>
    </row>
    <row r="12" spans="2:13" ht="12.75">
      <c r="B12" s="35" t="s">
        <v>117</v>
      </c>
      <c r="C12" s="10"/>
      <c r="D12" s="41">
        <v>2000</v>
      </c>
      <c r="E12" s="10" t="s">
        <v>18</v>
      </c>
      <c r="G12" s="35" t="s">
        <v>30</v>
      </c>
      <c r="H12" s="46">
        <v>0</v>
      </c>
      <c r="I12" s="46">
        <v>0</v>
      </c>
      <c r="J12" s="46">
        <v>50</v>
      </c>
      <c r="K12" s="46">
        <v>50</v>
      </c>
      <c r="L12" s="46">
        <v>50</v>
      </c>
      <c r="M12" s="46">
        <v>0</v>
      </c>
    </row>
    <row r="13" spans="2:13" ht="12.75">
      <c r="B13" s="35" t="s">
        <v>23</v>
      </c>
      <c r="C13" s="10"/>
      <c r="D13" s="41">
        <v>150</v>
      </c>
      <c r="E13" s="10" t="s">
        <v>18</v>
      </c>
      <c r="G13" s="35" t="s">
        <v>112</v>
      </c>
      <c r="H13" s="46">
        <f>17.5*46</f>
        <v>805</v>
      </c>
      <c r="I13" s="46">
        <f>17.5*21</f>
        <v>367.5</v>
      </c>
      <c r="J13" s="46">
        <f>17.5*21</f>
        <v>367.5</v>
      </c>
      <c r="K13" s="46">
        <f>17.5*21</f>
        <v>367.5</v>
      </c>
      <c r="L13" s="46">
        <f>17.5*21</f>
        <v>367.5</v>
      </c>
      <c r="M13" s="46">
        <f>17.5*25</f>
        <v>437.5</v>
      </c>
    </row>
    <row r="14" spans="2:13" ht="12.75">
      <c r="B14" s="35" t="s">
        <v>24</v>
      </c>
      <c r="C14" s="10"/>
      <c r="D14" s="41">
        <v>0</v>
      </c>
      <c r="E14" s="10" t="s">
        <v>18</v>
      </c>
      <c r="G14" s="35" t="s">
        <v>113</v>
      </c>
      <c r="H14" s="46">
        <f>6*20</f>
        <v>120</v>
      </c>
      <c r="I14" s="46">
        <f>6*20</f>
        <v>120</v>
      </c>
      <c r="J14" s="46">
        <f>6*20</f>
        <v>120</v>
      </c>
      <c r="K14" s="46">
        <f>6*20</f>
        <v>120</v>
      </c>
      <c r="L14" s="46">
        <f>6*20</f>
        <v>120</v>
      </c>
      <c r="M14" s="46">
        <f>2*150</f>
        <v>300</v>
      </c>
    </row>
    <row r="15" spans="2:13" ht="12.75">
      <c r="B15" s="35" t="s">
        <v>25</v>
      </c>
      <c r="C15" s="10"/>
      <c r="D15" s="41">
        <v>200</v>
      </c>
      <c r="E15" s="10" t="s">
        <v>18</v>
      </c>
      <c r="G15" s="35" t="s">
        <v>114</v>
      </c>
      <c r="H15" s="46">
        <v>0</v>
      </c>
      <c r="I15" s="46">
        <f>9*5</f>
        <v>45</v>
      </c>
      <c r="J15" s="46">
        <f>9*5</f>
        <v>45</v>
      </c>
      <c r="K15" s="46">
        <f>9*5</f>
        <v>45</v>
      </c>
      <c r="L15" s="46">
        <f>9*5</f>
        <v>45</v>
      </c>
      <c r="M15" s="46">
        <v>0</v>
      </c>
    </row>
    <row r="16" spans="2:13" ht="12.75">
      <c r="B16" s="36"/>
      <c r="C16" s="3"/>
      <c r="D16" s="42"/>
      <c r="E16" s="3"/>
      <c r="G16" s="35" t="s">
        <v>124</v>
      </c>
      <c r="H16" s="46">
        <v>0</v>
      </c>
      <c r="I16" s="46">
        <v>0</v>
      </c>
      <c r="J16" s="46">
        <v>0</v>
      </c>
      <c r="K16" s="46">
        <v>135</v>
      </c>
      <c r="L16" s="46">
        <v>135</v>
      </c>
      <c r="M16" s="46">
        <v>0</v>
      </c>
    </row>
    <row r="17" spans="2:13" ht="12.75">
      <c r="B17" s="35" t="s">
        <v>26</v>
      </c>
      <c r="C17" s="10"/>
      <c r="D17" s="43">
        <f>SUM(D10:D15)</f>
        <v>5650</v>
      </c>
      <c r="E17" s="10" t="s">
        <v>18</v>
      </c>
      <c r="G17" s="35" t="s">
        <v>31</v>
      </c>
      <c r="H17" s="46">
        <v>50</v>
      </c>
      <c r="I17" s="46">
        <v>50</v>
      </c>
      <c r="J17" s="46">
        <v>50</v>
      </c>
      <c r="K17" s="46">
        <v>50</v>
      </c>
      <c r="L17" s="46">
        <v>50</v>
      </c>
      <c r="M17" s="46">
        <v>0</v>
      </c>
    </row>
    <row r="18" spans="2:13" ht="12.75">
      <c r="B18" s="35" t="s">
        <v>36</v>
      </c>
      <c r="C18" s="10"/>
      <c r="D18" s="43">
        <f>1/Übersicht!E24*100</f>
        <v>2.4390243902439024</v>
      </c>
      <c r="E18" s="10" t="s">
        <v>11</v>
      </c>
      <c r="G18" s="35" t="s">
        <v>25</v>
      </c>
      <c r="H18" s="46">
        <v>200</v>
      </c>
      <c r="I18" s="46">
        <v>200</v>
      </c>
      <c r="J18" s="46">
        <v>200</v>
      </c>
      <c r="K18" s="46">
        <v>200</v>
      </c>
      <c r="L18" s="46">
        <v>200</v>
      </c>
      <c r="M18" s="46">
        <v>0</v>
      </c>
    </row>
    <row r="19" spans="2:13" ht="12.75">
      <c r="B19" s="36"/>
      <c r="C19" s="3"/>
      <c r="D19" s="42"/>
      <c r="E19" s="3"/>
      <c r="G19" s="36"/>
      <c r="H19" s="42"/>
      <c r="I19" s="42"/>
      <c r="J19" s="42"/>
      <c r="K19" s="42"/>
      <c r="L19" s="42"/>
      <c r="M19" s="42"/>
    </row>
    <row r="20" spans="2:13" ht="12.75">
      <c r="B20" s="35" t="s">
        <v>27</v>
      </c>
      <c r="C20" s="10"/>
      <c r="D20" s="43">
        <f>D17*D18/100</f>
        <v>137.8048780487805</v>
      </c>
      <c r="E20" s="10" t="s">
        <v>18</v>
      </c>
      <c r="G20" s="35" t="s">
        <v>17</v>
      </c>
      <c r="H20" s="43">
        <f aca="true" t="shared" si="0" ref="H20:M20">SUM(H11:H18)</f>
        <v>1175</v>
      </c>
      <c r="I20" s="43">
        <f t="shared" si="0"/>
        <v>932.5</v>
      </c>
      <c r="J20" s="43">
        <f t="shared" si="0"/>
        <v>982.5</v>
      </c>
      <c r="K20" s="43">
        <f t="shared" si="0"/>
        <v>1117.5</v>
      </c>
      <c r="L20" s="43">
        <f t="shared" si="0"/>
        <v>1117.5</v>
      </c>
      <c r="M20" s="43">
        <f t="shared" si="0"/>
        <v>737.5</v>
      </c>
    </row>
    <row r="21" spans="2:13" ht="12.75">
      <c r="B21" s="35" t="s">
        <v>28</v>
      </c>
      <c r="C21" s="10"/>
      <c r="D21" s="43">
        <f>D17*Übersicht!L3/100</f>
        <v>226</v>
      </c>
      <c r="E21" s="10" t="s">
        <v>18</v>
      </c>
      <c r="G21" s="36"/>
      <c r="H21" s="42"/>
      <c r="I21" s="42"/>
      <c r="J21" s="42"/>
      <c r="K21" s="42"/>
      <c r="L21" s="42"/>
      <c r="M21" s="42"/>
    </row>
    <row r="22" spans="2:13" ht="12.75">
      <c r="B22" s="36"/>
      <c r="C22" s="3"/>
      <c r="D22" s="44"/>
      <c r="E22" s="3"/>
      <c r="G22" s="35" t="s">
        <v>36</v>
      </c>
      <c r="H22" s="43">
        <f>Übersicht!$H25</f>
        <v>2.4390243902439024</v>
      </c>
      <c r="I22" s="43">
        <f>Übersicht!$H26</f>
        <v>12.195121951219512</v>
      </c>
      <c r="J22" s="43">
        <f>Übersicht!$H27</f>
        <v>12.195121951219512</v>
      </c>
      <c r="K22" s="43">
        <f>Übersicht!$H28</f>
        <v>12.195121951219512</v>
      </c>
      <c r="L22" s="43">
        <f>Übersicht!$H29</f>
        <v>60.97560975609756</v>
      </c>
      <c r="M22" s="43">
        <v>2.44</v>
      </c>
    </row>
    <row r="23" spans="2:13" ht="12.75">
      <c r="B23" s="36"/>
      <c r="C23" s="3"/>
      <c r="D23" s="44"/>
      <c r="E23" s="3"/>
      <c r="G23" s="35" t="s">
        <v>37</v>
      </c>
      <c r="H23" s="47">
        <f aca="true" t="shared" si="1" ref="H23:M23">H20*H22/100</f>
        <v>28.658536585365855</v>
      </c>
      <c r="I23" s="47">
        <f t="shared" si="1"/>
        <v>113.71951219512195</v>
      </c>
      <c r="J23" s="47">
        <f t="shared" si="1"/>
        <v>119.8170731707317</v>
      </c>
      <c r="K23" s="47">
        <f t="shared" si="1"/>
        <v>136.28048780487805</v>
      </c>
      <c r="L23" s="47">
        <f t="shared" si="1"/>
        <v>681.4024390243902</v>
      </c>
      <c r="M23" s="47">
        <f t="shared" si="1"/>
        <v>17.995</v>
      </c>
    </row>
    <row r="24" spans="2:13" ht="12.75">
      <c r="B24" s="36"/>
      <c r="C24" s="3"/>
      <c r="D24" s="42"/>
      <c r="E24" s="3"/>
      <c r="G24" s="38"/>
      <c r="H24" s="48"/>
      <c r="I24" s="48"/>
      <c r="J24" s="48"/>
      <c r="K24" s="48"/>
      <c r="L24" s="48"/>
      <c r="M24" s="48"/>
    </row>
    <row r="25" spans="2:13" ht="15">
      <c r="B25" s="37" t="s">
        <v>61</v>
      </c>
      <c r="C25" s="12"/>
      <c r="D25" s="45">
        <f>D21+D20</f>
        <v>363.8048780487805</v>
      </c>
      <c r="E25" s="13" t="s">
        <v>18</v>
      </c>
      <c r="F25" s="9"/>
      <c r="G25" s="37" t="s">
        <v>61</v>
      </c>
      <c r="H25" s="45">
        <f>SUM(H23:M23)</f>
        <v>1097.8730487804878</v>
      </c>
      <c r="I25" s="49"/>
      <c r="J25" s="49"/>
      <c r="K25" s="48"/>
      <c r="L25" s="48"/>
      <c r="M25" s="48"/>
    </row>
    <row r="27" ht="12.75">
      <c r="G27" t="s">
        <v>127</v>
      </c>
    </row>
    <row r="28" ht="12.75">
      <c r="G28" t="s">
        <v>125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&amp;CBerechnung Deckungsbeitrag konvensuneller Anbau.xls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34"/>
  <sheetViews>
    <sheetView showGridLines="0" workbookViewId="0" topLeftCell="A1">
      <selection activeCell="C23" sqref="C23:G23"/>
    </sheetView>
  </sheetViews>
  <sheetFormatPr defaultColWidth="11.421875" defaultRowHeight="12.75"/>
  <cols>
    <col min="1" max="1" width="2.00390625" style="0" customWidth="1"/>
    <col min="2" max="2" width="28.28125" style="0" customWidth="1"/>
    <col min="3" max="3" width="9.7109375" style="0" customWidth="1"/>
    <col min="4" max="4" width="10.28125" style="0" customWidth="1"/>
    <col min="5" max="5" width="10.00390625" style="0" customWidth="1"/>
    <col min="6" max="6" width="10.140625" style="0" customWidth="1"/>
    <col min="7" max="7" width="9.8515625" style="0" customWidth="1"/>
  </cols>
  <sheetData>
    <row r="1" ht="24" customHeight="1">
      <c r="B1" s="6" t="s">
        <v>38</v>
      </c>
    </row>
    <row r="4" spans="2:7" ht="12.75">
      <c r="B4" s="10"/>
      <c r="C4" s="11" t="s">
        <v>97</v>
      </c>
      <c r="D4" s="11" t="s">
        <v>32</v>
      </c>
      <c r="E4" s="11" t="s">
        <v>33</v>
      </c>
      <c r="F4" s="11" t="s">
        <v>34</v>
      </c>
      <c r="G4" s="11" t="s">
        <v>35</v>
      </c>
    </row>
    <row r="5" spans="2:7" ht="12.75">
      <c r="B5" s="10" t="s">
        <v>95</v>
      </c>
      <c r="C5" s="26">
        <v>20</v>
      </c>
      <c r="D5" s="26">
        <v>0</v>
      </c>
      <c r="E5" s="26">
        <v>0</v>
      </c>
      <c r="F5" s="26">
        <v>0</v>
      </c>
      <c r="G5" s="26">
        <v>0</v>
      </c>
    </row>
    <row r="6" spans="2:7" ht="12.75">
      <c r="B6" s="10" t="s">
        <v>39</v>
      </c>
      <c r="C6" s="26">
        <v>5</v>
      </c>
      <c r="D6" s="26">
        <v>0</v>
      </c>
      <c r="E6" s="26">
        <v>0</v>
      </c>
      <c r="F6" s="26">
        <v>0</v>
      </c>
      <c r="G6" s="26">
        <v>0</v>
      </c>
    </row>
    <row r="7" spans="2:7" ht="12.75">
      <c r="B7" s="10" t="s">
        <v>90</v>
      </c>
      <c r="C7" s="26">
        <v>10</v>
      </c>
      <c r="D7" s="26">
        <v>3</v>
      </c>
      <c r="E7" s="26">
        <v>0</v>
      </c>
      <c r="F7" s="26">
        <v>0</v>
      </c>
      <c r="G7" s="26">
        <v>0</v>
      </c>
    </row>
    <row r="8" spans="2:7" ht="12.75">
      <c r="B8" s="10" t="s">
        <v>40</v>
      </c>
      <c r="C8" s="26">
        <v>0</v>
      </c>
      <c r="D8" s="26">
        <v>1</v>
      </c>
      <c r="E8" s="26">
        <v>1</v>
      </c>
      <c r="F8" s="26">
        <v>1</v>
      </c>
      <c r="G8" s="26">
        <v>1</v>
      </c>
    </row>
    <row r="9" spans="2:10" ht="12.75">
      <c r="B9" s="10" t="s">
        <v>45</v>
      </c>
      <c r="C9" s="26">
        <v>10</v>
      </c>
      <c r="D9" s="26">
        <v>10</v>
      </c>
      <c r="E9" s="26">
        <v>10</v>
      </c>
      <c r="F9" s="26">
        <v>7</v>
      </c>
      <c r="G9" s="26">
        <v>7</v>
      </c>
      <c r="H9" s="39"/>
      <c r="I9" s="39"/>
      <c r="J9" s="39"/>
    </row>
    <row r="10" spans="2:7" ht="12.75">
      <c r="B10" s="10" t="s">
        <v>78</v>
      </c>
      <c r="C10" s="26">
        <v>4</v>
      </c>
      <c r="D10" s="26">
        <v>4</v>
      </c>
      <c r="E10" s="26">
        <v>4</v>
      </c>
      <c r="F10" s="26">
        <v>4</v>
      </c>
      <c r="G10" s="26">
        <v>4</v>
      </c>
    </row>
    <row r="11" spans="2:7" ht="12.75">
      <c r="B11" s="10" t="s">
        <v>41</v>
      </c>
      <c r="C11" s="26">
        <v>5</v>
      </c>
      <c r="D11" s="26">
        <v>0</v>
      </c>
      <c r="E11" s="26">
        <v>0</v>
      </c>
      <c r="F11" s="26">
        <v>0</v>
      </c>
      <c r="G11" s="26">
        <v>0</v>
      </c>
    </row>
    <row r="12" spans="2:7" ht="12.75">
      <c r="B12" s="10" t="s">
        <v>43</v>
      </c>
      <c r="C12" s="26">
        <v>10</v>
      </c>
      <c r="D12" s="26">
        <v>0</v>
      </c>
      <c r="E12" s="26">
        <v>0</v>
      </c>
      <c r="F12" s="26">
        <v>0</v>
      </c>
      <c r="G12" s="26">
        <v>0</v>
      </c>
    </row>
    <row r="13" spans="2:7" ht="12.75">
      <c r="B13" s="10" t="s">
        <v>42</v>
      </c>
      <c r="C13" s="26">
        <v>5</v>
      </c>
      <c r="D13" s="26">
        <v>25</v>
      </c>
      <c r="E13" s="26">
        <v>20</v>
      </c>
      <c r="F13" s="26">
        <v>10</v>
      </c>
      <c r="G13" s="26">
        <v>10</v>
      </c>
    </row>
    <row r="14" spans="2:7" ht="12.75">
      <c r="B14" s="10" t="s">
        <v>44</v>
      </c>
      <c r="C14" s="26">
        <v>10</v>
      </c>
      <c r="D14" s="26">
        <v>0</v>
      </c>
      <c r="E14" s="26">
        <v>0</v>
      </c>
      <c r="F14" s="26">
        <v>0</v>
      </c>
      <c r="G14" s="26">
        <v>0</v>
      </c>
    </row>
    <row r="15" spans="2:7" ht="12.75">
      <c r="B15" s="10" t="s">
        <v>30</v>
      </c>
      <c r="C15" s="26">
        <v>0</v>
      </c>
      <c r="D15" s="26">
        <v>0</v>
      </c>
      <c r="E15" s="26">
        <v>2</v>
      </c>
      <c r="F15" s="26">
        <v>2</v>
      </c>
      <c r="G15" s="26">
        <v>2</v>
      </c>
    </row>
    <row r="16" spans="2:7" ht="12.75">
      <c r="B16" s="10" t="s">
        <v>46</v>
      </c>
      <c r="C16" s="26">
        <v>6</v>
      </c>
      <c r="D16" s="26">
        <v>6</v>
      </c>
      <c r="E16" s="26">
        <v>6</v>
      </c>
      <c r="F16" s="26">
        <v>6</v>
      </c>
      <c r="G16" s="26">
        <v>6</v>
      </c>
    </row>
    <row r="17" spans="2:7" ht="12.75">
      <c r="B17" s="10" t="s">
        <v>47</v>
      </c>
      <c r="C17" s="26">
        <v>0</v>
      </c>
      <c r="D17" s="26">
        <v>1</v>
      </c>
      <c r="E17" s="26">
        <v>1</v>
      </c>
      <c r="F17" s="26">
        <v>1</v>
      </c>
      <c r="G17" s="26">
        <v>1</v>
      </c>
    </row>
    <row r="18" spans="2:7" ht="12.75">
      <c r="B18" s="10" t="s">
        <v>29</v>
      </c>
      <c r="C18" s="26">
        <v>0</v>
      </c>
      <c r="D18" s="26">
        <v>5</v>
      </c>
      <c r="E18" s="26">
        <v>5</v>
      </c>
      <c r="F18" s="26">
        <v>5</v>
      </c>
      <c r="G18" s="26">
        <v>5</v>
      </c>
    </row>
    <row r="19" spans="2:7" ht="12.75">
      <c r="B19" s="10" t="s">
        <v>48</v>
      </c>
      <c r="C19" s="26">
        <v>0</v>
      </c>
      <c r="D19" s="26">
        <v>2</v>
      </c>
      <c r="E19" s="26">
        <v>2</v>
      </c>
      <c r="F19" s="26">
        <v>2</v>
      </c>
      <c r="G19" s="26">
        <v>2</v>
      </c>
    </row>
    <row r="20" spans="2:7" ht="12.75">
      <c r="B20" s="10" t="s">
        <v>49</v>
      </c>
      <c r="C20" s="26">
        <v>10</v>
      </c>
      <c r="D20" s="26">
        <v>0</v>
      </c>
      <c r="E20" s="26">
        <v>0</v>
      </c>
      <c r="F20" s="26">
        <v>0</v>
      </c>
      <c r="G20" s="26">
        <v>0</v>
      </c>
    </row>
    <row r="21" spans="2:7" ht="12.75">
      <c r="B21" s="10" t="s">
        <v>93</v>
      </c>
      <c r="C21" s="26">
        <v>0</v>
      </c>
      <c r="D21" s="26">
        <v>2</v>
      </c>
      <c r="E21" s="26">
        <v>2</v>
      </c>
      <c r="F21" s="26">
        <v>2</v>
      </c>
      <c r="G21" s="26">
        <v>2</v>
      </c>
    </row>
    <row r="22" spans="2:7" ht="12.75">
      <c r="B22" s="10" t="s">
        <v>52</v>
      </c>
      <c r="C22" s="26">
        <v>0</v>
      </c>
      <c r="D22" s="26">
        <v>0</v>
      </c>
      <c r="E22" s="26">
        <v>1</v>
      </c>
      <c r="F22" s="26">
        <v>1</v>
      </c>
      <c r="G22" s="26">
        <v>1</v>
      </c>
    </row>
    <row r="23" spans="2:7" ht="12.75">
      <c r="B23" s="10" t="s">
        <v>50</v>
      </c>
      <c r="C23" s="62">
        <v>0</v>
      </c>
      <c r="D23" s="62">
        <v>0</v>
      </c>
      <c r="E23" s="62">
        <v>3</v>
      </c>
      <c r="F23" s="62">
        <v>3</v>
      </c>
      <c r="G23" s="62">
        <v>3</v>
      </c>
    </row>
    <row r="24" spans="2:7" ht="12.75">
      <c r="B24" s="10" t="s">
        <v>25</v>
      </c>
      <c r="C24" s="26">
        <v>5</v>
      </c>
      <c r="D24" s="26">
        <v>5</v>
      </c>
      <c r="E24" s="26">
        <v>5</v>
      </c>
      <c r="F24" s="26">
        <v>5</v>
      </c>
      <c r="G24" s="26">
        <v>5</v>
      </c>
    </row>
    <row r="25" ht="12.75">
      <c r="B25" s="3"/>
    </row>
    <row r="26" spans="2:7" ht="12.75">
      <c r="B26" s="10" t="s">
        <v>53</v>
      </c>
      <c r="C26" s="25">
        <f>SUM(C5:C24)</f>
        <v>100</v>
      </c>
      <c r="D26" s="25">
        <f>SUM(D5:D24)</f>
        <v>64</v>
      </c>
      <c r="E26" s="25">
        <f>SUM(E5:E24)</f>
        <v>62</v>
      </c>
      <c r="F26" s="25">
        <f>SUM(F5:F24)</f>
        <v>49</v>
      </c>
      <c r="G26" s="25">
        <f>SUM(G5:G24)</f>
        <v>49</v>
      </c>
    </row>
    <row r="27" spans="2:7" ht="12.75">
      <c r="B27" s="10" t="s">
        <v>36</v>
      </c>
      <c r="C27" s="16">
        <f>Übersicht!$H25</f>
        <v>2.4390243902439024</v>
      </c>
      <c r="D27" s="16">
        <f>Übersicht!$H26</f>
        <v>12.195121951219512</v>
      </c>
      <c r="E27" s="16">
        <f>Übersicht!$H27</f>
        <v>12.195121951219512</v>
      </c>
      <c r="F27" s="16">
        <f>Übersicht!$H28</f>
        <v>12.195121951219512</v>
      </c>
      <c r="G27" s="16">
        <f>Übersicht!$H29</f>
        <v>60.97560975609756</v>
      </c>
    </row>
    <row r="28" spans="2:7" ht="12.75">
      <c r="B28" s="10" t="s">
        <v>55</v>
      </c>
      <c r="C28" s="25">
        <f>C26*Übersicht!H25/100</f>
        <v>2.4390243902439024</v>
      </c>
      <c r="D28" s="25">
        <f>D26*Übersicht!H26/100</f>
        <v>7.804878048780488</v>
      </c>
      <c r="E28" s="25">
        <f>E26*Übersicht!H27/100</f>
        <v>7.560975609756098</v>
      </c>
      <c r="F28" s="25">
        <f>F26*Übersicht!H28/100</f>
        <v>5.975609756097562</v>
      </c>
      <c r="G28" s="25">
        <f>G26*Übersicht!H29/100</f>
        <v>29.878048780487806</v>
      </c>
    </row>
    <row r="29" spans="2:7" ht="12.75">
      <c r="B29" s="3"/>
      <c r="C29" s="2"/>
      <c r="D29" s="2"/>
      <c r="E29" s="2"/>
      <c r="F29" s="2"/>
      <c r="G29" s="2"/>
    </row>
    <row r="30" spans="2:7" s="3" customFormat="1" ht="12.75">
      <c r="B30" s="10" t="s">
        <v>56</v>
      </c>
      <c r="C30" s="55">
        <f>SUM(C28:G28)</f>
        <v>53.65853658536585</v>
      </c>
      <c r="D30" s="2"/>
      <c r="E30" s="2"/>
      <c r="F30" s="2"/>
      <c r="G30" s="2"/>
    </row>
    <row r="31" spans="2:7" ht="12.75">
      <c r="B31" s="3"/>
      <c r="C31" s="28"/>
      <c r="D31" s="14"/>
      <c r="E31" s="14"/>
      <c r="F31" s="14"/>
      <c r="G31" s="14"/>
    </row>
    <row r="32" spans="2:7" ht="12.75">
      <c r="B32" s="19" t="s">
        <v>71</v>
      </c>
      <c r="C32" s="15">
        <f>Übersicht!L6</f>
        <v>100</v>
      </c>
      <c r="D32" s="2"/>
      <c r="E32" s="2"/>
      <c r="F32" s="2"/>
      <c r="G32" s="2"/>
    </row>
    <row r="33" spans="2:3" ht="12.75">
      <c r="B33" s="19" t="s">
        <v>69</v>
      </c>
      <c r="C33" s="55">
        <f>C30*100/100</f>
        <v>53.65853658536585</v>
      </c>
    </row>
    <row r="34" spans="2:3" ht="12.75">
      <c r="B34" s="10" t="s">
        <v>70</v>
      </c>
      <c r="C34" s="27">
        <f>C30-C33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B4" sqref="B4:F15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6" width="25.7109375" style="0" customWidth="1"/>
  </cols>
  <sheetData>
    <row r="1" ht="24" customHeight="1">
      <c r="B1" s="6" t="s">
        <v>108</v>
      </c>
    </row>
    <row r="4" spans="2:6" ht="19.5" customHeight="1">
      <c r="B4" s="35"/>
      <c r="C4" s="56" t="s">
        <v>59</v>
      </c>
      <c r="D4" s="56" t="s">
        <v>107</v>
      </c>
      <c r="E4" s="56" t="s">
        <v>109</v>
      </c>
      <c r="F4" s="10"/>
    </row>
    <row r="5" spans="2:6" ht="19.5" customHeight="1">
      <c r="B5" s="35" t="s">
        <v>100</v>
      </c>
      <c r="C5" s="57">
        <v>336</v>
      </c>
      <c r="D5" s="58">
        <v>6.5</v>
      </c>
      <c r="E5" s="57">
        <f aca="true" t="shared" si="0" ref="E5:E14">C5/D5</f>
        <v>51.69230769230769</v>
      </c>
      <c r="F5" s="35" t="s">
        <v>126</v>
      </c>
    </row>
    <row r="6" spans="2:6" ht="19.5" customHeight="1">
      <c r="B6" s="35" t="s">
        <v>101</v>
      </c>
      <c r="C6" s="57">
        <v>346</v>
      </c>
      <c r="D6" s="58">
        <v>6.1</v>
      </c>
      <c r="E6" s="57">
        <f t="shared" si="0"/>
        <v>56.72131147540984</v>
      </c>
      <c r="F6" s="35" t="s">
        <v>126</v>
      </c>
    </row>
    <row r="7" spans="2:6" ht="19.5" customHeight="1">
      <c r="B7" s="35" t="s">
        <v>102</v>
      </c>
      <c r="C7" s="57">
        <v>460</v>
      </c>
      <c r="D7" s="58">
        <v>6.4</v>
      </c>
      <c r="E7" s="57">
        <f t="shared" si="0"/>
        <v>71.875</v>
      </c>
      <c r="F7" s="35" t="s">
        <v>126</v>
      </c>
    </row>
    <row r="8" spans="2:6" ht="19.5" customHeight="1">
      <c r="B8" s="35" t="s">
        <v>103</v>
      </c>
      <c r="C8" s="57">
        <v>1065</v>
      </c>
      <c r="D8" s="58">
        <v>22</v>
      </c>
      <c r="E8" s="57">
        <f t="shared" si="0"/>
        <v>48.40909090909091</v>
      </c>
      <c r="F8" s="35" t="s">
        <v>126</v>
      </c>
    </row>
    <row r="9" spans="2:6" ht="19.5" customHeight="1">
      <c r="B9" s="35" t="s">
        <v>104</v>
      </c>
      <c r="C9" s="57">
        <v>1350</v>
      </c>
      <c r="D9" s="58">
        <v>220</v>
      </c>
      <c r="E9" s="57">
        <f t="shared" si="0"/>
        <v>6.136363636363637</v>
      </c>
      <c r="F9" s="10"/>
    </row>
    <row r="10" spans="2:6" ht="19.5" customHeight="1">
      <c r="B10" s="35" t="s">
        <v>118</v>
      </c>
      <c r="C10" s="57">
        <v>8022</v>
      </c>
      <c r="D10" s="58">
        <v>674</v>
      </c>
      <c r="E10" s="57">
        <f t="shared" si="0"/>
        <v>11.90207715133531</v>
      </c>
      <c r="F10" s="10"/>
    </row>
    <row r="11" spans="2:6" ht="19.5" customHeight="1">
      <c r="B11" s="35" t="s">
        <v>105</v>
      </c>
      <c r="C11" s="59">
        <v>1585</v>
      </c>
      <c r="D11" s="60">
        <v>53.7</v>
      </c>
      <c r="E11" s="59">
        <f t="shared" si="0"/>
        <v>29.51582867783985</v>
      </c>
      <c r="F11" s="10"/>
    </row>
    <row r="12" spans="2:6" ht="19.5" customHeight="1">
      <c r="B12" s="35" t="s">
        <v>106</v>
      </c>
      <c r="C12" s="57">
        <v>1878</v>
      </c>
      <c r="D12" s="58">
        <v>53.7</v>
      </c>
      <c r="E12" s="57">
        <f t="shared" si="0"/>
        <v>34.97206703910614</v>
      </c>
      <c r="F12" s="10"/>
    </row>
    <row r="13" spans="2:6" ht="19.5" customHeight="1">
      <c r="B13" s="35" t="s">
        <v>110</v>
      </c>
      <c r="C13" s="57">
        <v>2416</v>
      </c>
      <c r="D13" s="58">
        <v>65</v>
      </c>
      <c r="E13" s="57">
        <f t="shared" si="0"/>
        <v>37.16923076923077</v>
      </c>
      <c r="F13" s="10"/>
    </row>
    <row r="14" spans="2:6" ht="19.5" customHeight="1">
      <c r="B14" s="35" t="s">
        <v>111</v>
      </c>
      <c r="C14" s="57">
        <v>2646</v>
      </c>
      <c r="D14" s="58">
        <v>65</v>
      </c>
      <c r="E14" s="57">
        <f t="shared" si="0"/>
        <v>40.707692307692305</v>
      </c>
      <c r="F14" s="10"/>
    </row>
    <row r="15" spans="2:6" ht="19.5" customHeight="1">
      <c r="B15" s="35"/>
      <c r="C15" s="61"/>
      <c r="D15" s="61"/>
      <c r="E15" s="61"/>
      <c r="F15" s="10"/>
    </row>
    <row r="16" ht="12.75">
      <c r="B16" s="3"/>
    </row>
    <row r="17" spans="2:6" ht="12.75">
      <c r="B17" s="10"/>
      <c r="C17" s="10"/>
      <c r="D17" s="10"/>
      <c r="E17" s="10"/>
      <c r="F17" s="10"/>
    </row>
    <row r="18" spans="2:6" ht="12.75">
      <c r="B18" s="23" t="s">
        <v>119</v>
      </c>
      <c r="C18" s="10"/>
      <c r="D18" s="10"/>
      <c r="E18" s="10"/>
      <c r="F18" s="10"/>
    </row>
    <row r="19" spans="2:6" ht="12.75">
      <c r="B19" s="23" t="s">
        <v>120</v>
      </c>
      <c r="C19" s="10"/>
      <c r="D19" s="10"/>
      <c r="E19" s="10"/>
      <c r="F19" s="10"/>
    </row>
    <row r="20" spans="2:6" ht="12.75">
      <c r="B20" s="23" t="s">
        <v>121</v>
      </c>
      <c r="C20" s="10"/>
      <c r="D20" s="10"/>
      <c r="E20" s="10"/>
      <c r="F20" s="10"/>
    </row>
    <row r="21" spans="2:6" ht="12.75">
      <c r="B21" s="10"/>
      <c r="C21" s="10"/>
      <c r="D21" s="10"/>
      <c r="E21" s="10"/>
      <c r="F21" s="10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</dc:creator>
  <cp:keywords/>
  <dc:description/>
  <cp:lastModifiedBy>n</cp:lastModifiedBy>
  <cp:lastPrinted>2008-08-13T12:38:52Z</cp:lastPrinted>
  <dcterms:created xsi:type="dcterms:W3CDTF">2003-07-21T13:06:33Z</dcterms:created>
  <dcterms:modified xsi:type="dcterms:W3CDTF">2008-08-14T16:42:34Z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